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\Mayotte Nature Envir Dropbox\Modéles\"/>
    </mc:Choice>
  </mc:AlternateContent>
  <xr:revisionPtr revIDLastSave="0" documentId="13_ncr:1_{7869E2A1-438E-4B8D-83A3-EA4769E44DE7}" xr6:coauthVersionLast="47" xr6:coauthVersionMax="47" xr10:uidLastSave="{00000000-0000-0000-0000-000000000000}"/>
  <bookViews>
    <workbookView xWindow="28680" yWindow="-75" windowWidth="29040" windowHeight="15720" activeTab="4" xr2:uid="{00000000-000D-0000-FFFF-FFFF00000000}"/>
  </bookViews>
  <sheets>
    <sheet name="Dépenses par libellés" sheetId="1" r:id="rId1"/>
    <sheet name="Détails des dépenses" sheetId="2" r:id="rId2"/>
    <sheet name="Rémunération du personnel" sheetId="3" r:id="rId3"/>
    <sheet name="Contributions volontaires" sheetId="4" r:id="rId4"/>
    <sheet name="Amortissements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2" l="1"/>
  <c r="B52" i="1"/>
  <c r="B48" i="1"/>
  <c r="B46" i="1"/>
  <c r="B44" i="1"/>
  <c r="B39" i="1"/>
  <c r="B35" i="1"/>
  <c r="B34" i="1"/>
  <c r="B33" i="1"/>
  <c r="B26" i="1"/>
  <c r="B23" i="1"/>
  <c r="B20" i="1"/>
  <c r="B19" i="1"/>
  <c r="B16" i="1"/>
  <c r="B14" i="1"/>
  <c r="B13" i="1"/>
  <c r="B10" i="1"/>
  <c r="B7" i="1"/>
  <c r="B5" i="1"/>
  <c r="E6" i="1" l="1"/>
  <c r="E57" i="1" s="1"/>
  <c r="E64" i="1" s="1"/>
  <c r="E46" i="1"/>
  <c r="F26" i="2" l="1"/>
  <c r="F27" i="2"/>
  <c r="F28" i="2"/>
  <c r="F29" i="2"/>
  <c r="F30" i="2"/>
  <c r="F31" i="2"/>
  <c r="F32" i="2"/>
  <c r="F33" i="2"/>
  <c r="F25" i="2"/>
  <c r="G2" i="2" l="1"/>
  <c r="G3" i="2"/>
  <c r="B27" i="1" s="1"/>
  <c r="G4" i="2"/>
  <c r="G5" i="2"/>
  <c r="G6" i="2"/>
  <c r="B25" i="1" s="1"/>
  <c r="G7" i="2"/>
  <c r="G8" i="2"/>
  <c r="G9" i="2"/>
  <c r="G10" i="2"/>
  <c r="G11" i="2"/>
  <c r="G12" i="2"/>
  <c r="G13" i="2"/>
  <c r="G14" i="2"/>
  <c r="G15" i="2"/>
  <c r="B30" i="1"/>
  <c r="B18" i="1"/>
  <c r="B29" i="1"/>
  <c r="B17" i="1" l="1"/>
  <c r="B42" i="1"/>
  <c r="E59" i="1"/>
  <c r="B59" i="1"/>
  <c r="I5" i="3"/>
  <c r="I6" i="3"/>
  <c r="I7" i="3"/>
  <c r="I8" i="3"/>
  <c r="I9" i="3"/>
  <c r="I10" i="3"/>
  <c r="I4" i="3"/>
  <c r="H5" i="3"/>
  <c r="H6" i="3"/>
  <c r="H7" i="3"/>
  <c r="H8" i="3"/>
  <c r="H9" i="3"/>
  <c r="H10" i="3"/>
  <c r="H4" i="3"/>
  <c r="B61" i="1"/>
  <c r="B63" i="1"/>
  <c r="F4" i="6"/>
  <c r="F5" i="6"/>
  <c r="F6" i="6"/>
  <c r="F7" i="6"/>
  <c r="F8" i="6"/>
  <c r="F9" i="6"/>
  <c r="F10" i="6"/>
  <c r="F11" i="6"/>
  <c r="E37" i="4"/>
  <c r="E28" i="4"/>
  <c r="E29" i="4"/>
  <c r="E30" i="4"/>
  <c r="E31" i="4"/>
  <c r="E32" i="4"/>
  <c r="E33" i="4"/>
  <c r="E34" i="4"/>
  <c r="E35" i="4"/>
  <c r="E27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5" i="4"/>
  <c r="E20" i="4" s="1"/>
  <c r="F35" i="2"/>
  <c r="B28" i="1"/>
  <c r="B6" i="1"/>
  <c r="G16" i="2"/>
  <c r="G17" i="2"/>
  <c r="G18" i="2"/>
  <c r="B15" i="1"/>
  <c r="E60" i="1"/>
  <c r="B24" i="1" l="1"/>
  <c r="B8" i="1"/>
  <c r="B41" i="1"/>
  <c r="B9" i="1"/>
  <c r="B12" i="1"/>
  <c r="F13" i="6"/>
  <c r="B50" i="1" s="1"/>
  <c r="H12" i="3"/>
  <c r="B38" i="1" s="1"/>
  <c r="I12" i="3"/>
  <c r="B40" i="1" s="1"/>
  <c r="B32" i="1"/>
  <c r="E61" i="1"/>
  <c r="B4" i="1" l="1"/>
  <c r="B22" i="1"/>
  <c r="B37" i="1"/>
  <c r="B54" i="1" s="1"/>
  <c r="G19" i="2"/>
  <c r="B57" i="1" l="1"/>
  <c r="B64" i="1" s="1"/>
  <c r="E67" i="1" s="1"/>
</calcChain>
</file>

<file path=xl/sharedStrings.xml><?xml version="1.0" encoding="utf-8"?>
<sst xmlns="http://schemas.openxmlformats.org/spreadsheetml/2006/main" count="157" uniqueCount="144">
  <si>
    <t>Dépenses par libellés</t>
  </si>
  <si>
    <t>Personnel bénévole</t>
  </si>
  <si>
    <t>Total</t>
  </si>
  <si>
    <t>Intitulé de la dépense</t>
  </si>
  <si>
    <t>Transport</t>
  </si>
  <si>
    <t>Rémunération du personnel</t>
  </si>
  <si>
    <t>Total prévu</t>
  </si>
  <si>
    <t>Mise à dispositon de biens</t>
  </si>
  <si>
    <t>Description</t>
  </si>
  <si>
    <t>Destination</t>
  </si>
  <si>
    <t>objet</t>
  </si>
  <si>
    <t>Km parcourus</t>
  </si>
  <si>
    <t>Ressources</t>
  </si>
  <si>
    <t>Montant</t>
  </si>
  <si>
    <t>Catégorie</t>
  </si>
  <si>
    <t>Montant unitaire</t>
  </si>
  <si>
    <t>Quantité</t>
  </si>
  <si>
    <t>Montant total</t>
  </si>
  <si>
    <t>Animateur</t>
  </si>
  <si>
    <t>60 - Achats</t>
  </si>
  <si>
    <t>701 - Vente de produits finis, de marchandises</t>
  </si>
  <si>
    <t>706 - prestations de services</t>
  </si>
  <si>
    <t>73 - Subventions d'exploitations</t>
  </si>
  <si>
    <t>61 - Services extérieurs</t>
  </si>
  <si>
    <t>Conseil Départemental</t>
  </si>
  <si>
    <t>ARS</t>
  </si>
  <si>
    <t>DEAL</t>
  </si>
  <si>
    <t>PNMM</t>
  </si>
  <si>
    <t>CEB</t>
  </si>
  <si>
    <t>62 - Autres services extérieurs</t>
  </si>
  <si>
    <t>Fondations</t>
  </si>
  <si>
    <t>DJSCS</t>
  </si>
  <si>
    <t>CPER</t>
  </si>
  <si>
    <t>63 - Impôts et taxes</t>
  </si>
  <si>
    <t>64 - Charges de personnel</t>
  </si>
  <si>
    <t>75 - Autres produits de gestion courante</t>
  </si>
  <si>
    <t>Cotisations</t>
  </si>
  <si>
    <t>65 - Autres charges de gestion courante</t>
  </si>
  <si>
    <t>Dons manuels - mécénat</t>
  </si>
  <si>
    <t>66 - Charges financières</t>
  </si>
  <si>
    <t>76 - Produits financiers</t>
  </si>
  <si>
    <t>67 - Charges exceptionnelles</t>
  </si>
  <si>
    <t>77 - produits exceptionnels</t>
  </si>
  <si>
    <t>68 - Dotation aux amortissements</t>
  </si>
  <si>
    <t>78 - Reprises sur amortissements</t>
  </si>
  <si>
    <t>69 - Impôt sur les bénéfices ; participation des salariés</t>
  </si>
  <si>
    <t>79 - Transfert de charges</t>
  </si>
  <si>
    <t>Total des charges</t>
  </si>
  <si>
    <t>Total des produits</t>
  </si>
  <si>
    <t>86 - Emplois des contributions volontaires en nature</t>
  </si>
  <si>
    <t>87 - Contributions volontaires en nature</t>
  </si>
  <si>
    <t>Secours en nature</t>
  </si>
  <si>
    <t>Bénévolat (et personnel mis à disposition)</t>
  </si>
  <si>
    <t>Mise à disposition gratuite de biens</t>
  </si>
  <si>
    <t>Prestations en nature</t>
  </si>
  <si>
    <t>Prestations</t>
  </si>
  <si>
    <t>Dons en nature</t>
  </si>
  <si>
    <t>Budget prévisionnel</t>
  </si>
  <si>
    <t>601 Achats stockés matières premières et fournitures</t>
  </si>
  <si>
    <t>602 Achats non stockés</t>
  </si>
  <si>
    <t>603 Variations des stocks</t>
  </si>
  <si>
    <t>605 Achats de matériel</t>
  </si>
  <si>
    <t>606 Achats non stockés et fournitures</t>
  </si>
  <si>
    <t>607 Achats de marchandises</t>
  </si>
  <si>
    <t>611 Sous-traitance générale</t>
  </si>
  <si>
    <t>613 Locations</t>
  </si>
  <si>
    <t>612 Redevances crédit bail</t>
  </si>
  <si>
    <t>614 Charges locatives</t>
  </si>
  <si>
    <t>615 Entretien et réparation</t>
  </si>
  <si>
    <t>616 Primes d'assurances</t>
  </si>
  <si>
    <t>617 Etudes et recherches</t>
  </si>
  <si>
    <t>618 Divers</t>
  </si>
  <si>
    <t>621 Personnel extérieur à l'entreprise</t>
  </si>
  <si>
    <t>622 Rémunérations intermédiaires et honoraires</t>
  </si>
  <si>
    <t>623 Publicité, publication, relations publiques</t>
  </si>
  <si>
    <t>624 Transports de biens et collectifs</t>
  </si>
  <si>
    <t>625 Déplacements, missions</t>
  </si>
  <si>
    <t>626 Frais postaux et télécommunications</t>
  </si>
  <si>
    <t>627 Services bancaires</t>
  </si>
  <si>
    <t>628 Divers - cotisations</t>
  </si>
  <si>
    <t>631 Impots et taxes sur rémunérations</t>
  </si>
  <si>
    <t>633 Impots et taxes sur rémunérations (autres organismes)</t>
  </si>
  <si>
    <t>635 Autres impôts et taxes</t>
  </si>
  <si>
    <t>641 Rémunération des personnels</t>
  </si>
  <si>
    <t>644 Rémunération du travail de l'exploitant</t>
  </si>
  <si>
    <t>645 Charges et cotisations sociales</t>
  </si>
  <si>
    <t>647 Autres charges sociales</t>
  </si>
  <si>
    <t>648 Autres charges de personnel</t>
  </si>
  <si>
    <t>Taux affectation projet</t>
  </si>
  <si>
    <t>Commentaire</t>
  </si>
  <si>
    <t>Postes</t>
  </si>
  <si>
    <t>Salaire brut</t>
  </si>
  <si>
    <t>Charges sociales</t>
  </si>
  <si>
    <t>Taux affectation</t>
  </si>
  <si>
    <t>Salaires brut projet</t>
  </si>
  <si>
    <t>Charges sociales projet</t>
  </si>
  <si>
    <t>Coordinatrice MNE</t>
  </si>
  <si>
    <t>Chargé de communication MNE</t>
  </si>
  <si>
    <t>Chargé gestion adm et financiere MNE</t>
  </si>
  <si>
    <t>Juriste</t>
  </si>
  <si>
    <t>Manuella GRIMAULT</t>
  </si>
  <si>
    <t>N°</t>
  </si>
  <si>
    <t>Matériel</t>
  </si>
  <si>
    <t xml:space="preserve">acheté en </t>
  </si>
  <si>
    <t>prix</t>
  </si>
  <si>
    <t>années à amortir</t>
  </si>
  <si>
    <t xml:space="preserve">Montant </t>
  </si>
  <si>
    <t>Km total</t>
  </si>
  <si>
    <t>NOM Prénom</t>
  </si>
  <si>
    <t>Action</t>
  </si>
  <si>
    <t>Nb d'heure</t>
  </si>
  <si>
    <t>Taux horaire</t>
  </si>
  <si>
    <t>Organisme</t>
  </si>
  <si>
    <t>Amortissements du matériel</t>
  </si>
  <si>
    <t>TOTAL</t>
  </si>
  <si>
    <t>Nb de Mois</t>
  </si>
  <si>
    <t>locations</t>
  </si>
  <si>
    <t>FEADER</t>
  </si>
  <si>
    <t>LEADER</t>
  </si>
  <si>
    <t>Préfecture</t>
  </si>
  <si>
    <t>DAAF</t>
  </si>
  <si>
    <t>Rectorat</t>
  </si>
  <si>
    <t>ADEME</t>
  </si>
  <si>
    <t>AFD</t>
  </si>
  <si>
    <t>CC Nord</t>
  </si>
  <si>
    <t>3CO</t>
  </si>
  <si>
    <t>CCPT</t>
  </si>
  <si>
    <t>CCSUD</t>
  </si>
  <si>
    <t>CADEMA</t>
  </si>
  <si>
    <t>Entreprises</t>
  </si>
  <si>
    <t>Location voiture</t>
  </si>
  <si>
    <t>ASP</t>
  </si>
  <si>
    <t>Lycée Coconi</t>
  </si>
  <si>
    <t>OFB</t>
  </si>
  <si>
    <t>Frais de fonctionnement</t>
  </si>
  <si>
    <t>Déplacement</t>
  </si>
  <si>
    <t>déplacements missions</t>
  </si>
  <si>
    <t>Twabrane DAMIR</t>
  </si>
  <si>
    <t>Mounayati SAID</t>
  </si>
  <si>
    <t>Anida SAID</t>
  </si>
  <si>
    <t>Pauline GUILLAUME</t>
  </si>
  <si>
    <t>Kevin MENDES</t>
  </si>
  <si>
    <t>Fayza MAHAMOUD</t>
  </si>
  <si>
    <t>Chargé de mission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</si>
</sst>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0" fillId="0" borderId="4" xfId="0" applyBorder="1"/>
    <xf numFmtId="0" fontId="0" fillId="0" borderId="7" xfId="0" applyBorder="1"/>
    <xf numFmtId="44" fontId="0" fillId="0" borderId="8" xfId="1" applyFont="1" applyBorder="1"/>
    <xf numFmtId="0" fontId="0" fillId="0" borderId="7" xfId="0" applyBorder="1" applyAlignment="1">
      <alignment wrapText="1"/>
    </xf>
    <xf numFmtId="0" fontId="2" fillId="0" borderId="12" xfId="0" applyFont="1" applyBorder="1"/>
    <xf numFmtId="0" fontId="0" fillId="3" borderId="14" xfId="0" applyFill="1" applyBorder="1"/>
    <xf numFmtId="0" fontId="0" fillId="3" borderId="6" xfId="0" applyFill="1" applyBorder="1"/>
    <xf numFmtId="0" fontId="0" fillId="0" borderId="15" xfId="0" applyBorder="1"/>
    <xf numFmtId="0" fontId="0" fillId="0" borderId="12" xfId="0" applyBorder="1"/>
    <xf numFmtId="0" fontId="2" fillId="3" borderId="5" xfId="0" applyFont="1" applyFill="1" applyBorder="1"/>
    <xf numFmtId="44" fontId="0" fillId="0" borderId="13" xfId="0" applyNumberFormat="1" applyBorder="1"/>
    <xf numFmtId="0" fontId="2" fillId="3" borderId="14" xfId="0" applyFont="1" applyFill="1" applyBorder="1"/>
    <xf numFmtId="0" fontId="2" fillId="3" borderId="6" xfId="0" applyFont="1" applyFill="1" applyBorder="1"/>
    <xf numFmtId="0" fontId="2" fillId="3" borderId="2" xfId="0" applyFont="1" applyFill="1" applyBorder="1"/>
    <xf numFmtId="0" fontId="0" fillId="0" borderId="6" xfId="0" applyBorder="1"/>
    <xf numFmtId="16" fontId="0" fillId="0" borderId="7" xfId="0" applyNumberFormat="1" applyBorder="1"/>
    <xf numFmtId="16" fontId="0" fillId="0" borderId="9" xfId="0" applyNumberFormat="1" applyBorder="1"/>
    <xf numFmtId="0" fontId="0" fillId="3" borderId="5" xfId="0" applyFill="1" applyBorder="1"/>
    <xf numFmtId="0" fontId="0" fillId="0" borderId="9" xfId="0" applyBorder="1"/>
    <xf numFmtId="0" fontId="0" fillId="0" borderId="14" xfId="0" applyBorder="1"/>
    <xf numFmtId="0" fontId="0" fillId="0" borderId="4" xfId="0" applyBorder="1" applyAlignment="1">
      <alignment wrapText="1"/>
    </xf>
    <xf numFmtId="0" fontId="0" fillId="0" borderId="15" xfId="0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/>
    <xf numFmtId="0" fontId="5" fillId="4" borderId="4" xfId="0" applyFont="1" applyFill="1" applyBorder="1" applyAlignment="1">
      <alignment horizontal="left" wrapText="1"/>
    </xf>
    <xf numFmtId="164" fontId="5" fillId="4" borderId="4" xfId="0" applyNumberFormat="1" applyFont="1" applyFill="1" applyBorder="1" applyAlignment="1">
      <alignment horizontal="right"/>
    </xf>
    <xf numFmtId="0" fontId="0" fillId="0" borderId="4" xfId="1" applyNumberFormat="1" applyFont="1" applyBorder="1" applyAlignment="1" applyProtection="1">
      <alignment horizontal="right" vertical="center"/>
    </xf>
    <xf numFmtId="44" fontId="0" fillId="0" borderId="4" xfId="1" applyFont="1" applyBorder="1"/>
    <xf numFmtId="44" fontId="0" fillId="0" borderId="4" xfId="1" applyFont="1" applyBorder="1" applyAlignment="1">
      <alignment horizontal="right" vertical="center"/>
    </xf>
    <xf numFmtId="44" fontId="5" fillId="0" borderId="4" xfId="1" applyFont="1" applyBorder="1" applyAlignment="1">
      <alignment horizontal="right" vertical="center" wrapText="1"/>
    </xf>
    <xf numFmtId="0" fontId="7" fillId="0" borderId="18" xfId="0" applyFont="1" applyBorder="1" applyAlignment="1">
      <alignment horizontal="left"/>
    </xf>
    <xf numFmtId="0" fontId="0" fillId="0" borderId="18" xfId="0" applyBorder="1" applyAlignment="1">
      <alignment wrapText="1"/>
    </xf>
    <xf numFmtId="44" fontId="0" fillId="0" borderId="8" xfId="1" applyFont="1" applyBorder="1" applyAlignment="1">
      <alignment wrapText="1"/>
    </xf>
    <xf numFmtId="44" fontId="0" fillId="0" borderId="8" xfId="1" applyFont="1" applyFill="1" applyBorder="1" applyAlignment="1">
      <alignment wrapText="1"/>
    </xf>
    <xf numFmtId="0" fontId="0" fillId="0" borderId="9" xfId="0" applyBorder="1" applyAlignment="1">
      <alignment wrapText="1"/>
    </xf>
    <xf numFmtId="44" fontId="0" fillId="0" borderId="10" xfId="1" applyFont="1" applyBorder="1" applyAlignment="1">
      <alignment wrapText="1"/>
    </xf>
    <xf numFmtId="0" fontId="0" fillId="0" borderId="12" xfId="0" applyBorder="1" applyAlignment="1">
      <alignment wrapText="1"/>
    </xf>
    <xf numFmtId="44" fontId="0" fillId="0" borderId="13" xfId="1" applyFont="1" applyBorder="1" applyAlignment="1">
      <alignment wrapText="1"/>
    </xf>
    <xf numFmtId="0" fontId="0" fillId="0" borderId="20" xfId="0" applyBorder="1" applyAlignment="1">
      <alignment wrapText="1"/>
    </xf>
    <xf numFmtId="44" fontId="0" fillId="0" borderId="20" xfId="1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5" borderId="4" xfId="0" applyFill="1" applyBorder="1"/>
    <xf numFmtId="44" fontId="0" fillId="0" borderId="4" xfId="0" applyNumberFormat="1" applyBorder="1"/>
    <xf numFmtId="44" fontId="0" fillId="0" borderId="16" xfId="0" applyNumberFormat="1" applyBorder="1"/>
    <xf numFmtId="0" fontId="0" fillId="0" borderId="22" xfId="0" applyBorder="1"/>
    <xf numFmtId="9" fontId="0" fillId="0" borderId="22" xfId="0" applyNumberFormat="1" applyBorder="1"/>
    <xf numFmtId="0" fontId="2" fillId="3" borderId="21" xfId="0" applyFont="1" applyFill="1" applyBorder="1"/>
    <xf numFmtId="49" fontId="0" fillId="0" borderId="23" xfId="0" applyNumberFormat="1" applyBorder="1"/>
    <xf numFmtId="49" fontId="0" fillId="0" borderId="25" xfId="0" applyNumberFormat="1" applyBorder="1"/>
    <xf numFmtId="0" fontId="0" fillId="0" borderId="26" xfId="0" applyBorder="1"/>
    <xf numFmtId="9" fontId="0" fillId="0" borderId="26" xfId="0" applyNumberFormat="1" applyBorder="1"/>
    <xf numFmtId="16" fontId="0" fillId="0" borderId="4" xfId="0" applyNumberFormat="1" applyBorder="1"/>
    <xf numFmtId="0" fontId="0" fillId="0" borderId="8" xfId="0" applyBorder="1"/>
    <xf numFmtId="16" fontId="0" fillId="0" borderId="15" xfId="0" applyNumberFormat="1" applyBorder="1"/>
    <xf numFmtId="0" fontId="0" fillId="0" borderId="10" xfId="0" applyBorder="1"/>
    <xf numFmtId="0" fontId="2" fillId="0" borderId="0" xfId="0" applyFont="1"/>
    <xf numFmtId="44" fontId="0" fillId="0" borderId="24" xfId="1" applyFont="1" applyBorder="1"/>
    <xf numFmtId="44" fontId="0" fillId="0" borderId="27" xfId="1" applyFont="1" applyBorder="1"/>
    <xf numFmtId="0" fontId="2" fillId="3" borderId="4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44" fontId="0" fillId="0" borderId="13" xfId="1" applyFont="1" applyBorder="1"/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8" fontId="5" fillId="0" borderId="4" xfId="0" applyNumberFormat="1" applyFont="1" applyBorder="1" applyAlignment="1">
      <alignment horizontal="right"/>
    </xf>
    <xf numFmtId="8" fontId="6" fillId="0" borderId="4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8" fontId="5" fillId="0" borderId="15" xfId="0" applyNumberFormat="1" applyFont="1" applyBorder="1" applyAlignment="1">
      <alignment horizontal="right"/>
    </xf>
    <xf numFmtId="0" fontId="0" fillId="0" borderId="11" xfId="0" applyBorder="1"/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0" fillId="0" borderId="29" xfId="0" applyBorder="1"/>
    <xf numFmtId="0" fontId="5" fillId="0" borderId="3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30" xfId="0" applyBorder="1"/>
    <xf numFmtId="44" fontId="4" fillId="0" borderId="6" xfId="1" applyFont="1" applyBorder="1" applyAlignment="1">
      <alignment wrapText="1"/>
    </xf>
    <xf numFmtId="44" fontId="4" fillId="0" borderId="8" xfId="1" applyFont="1" applyBorder="1" applyAlignment="1">
      <alignment wrapText="1"/>
    </xf>
    <xf numFmtId="44" fontId="2" fillId="0" borderId="13" xfId="1" applyFont="1" applyBorder="1"/>
    <xf numFmtId="44" fontId="0" fillId="0" borderId="22" xfId="1" applyFont="1" applyBorder="1"/>
    <xf numFmtId="44" fontId="0" fillId="0" borderId="26" xfId="1" applyFont="1" applyBorder="1"/>
    <xf numFmtId="9" fontId="0" fillId="0" borderId="4" xfId="2" applyFont="1" applyBorder="1"/>
    <xf numFmtId="1" fontId="0" fillId="0" borderId="22" xfId="0" applyNumberFormat="1" applyBorder="1"/>
    <xf numFmtId="1" fontId="0" fillId="0" borderId="26" xfId="0" applyNumberFormat="1" applyBorder="1"/>
    <xf numFmtId="49" fontId="0" fillId="0" borderId="31" xfId="0" applyNumberFormat="1" applyBorder="1"/>
    <xf numFmtId="0" fontId="0" fillId="0" borderId="32" xfId="0" applyBorder="1"/>
    <xf numFmtId="44" fontId="0" fillId="0" borderId="32" xfId="1" applyFont="1" applyBorder="1"/>
    <xf numFmtId="1" fontId="0" fillId="0" borderId="32" xfId="0" applyNumberFormat="1" applyBorder="1"/>
    <xf numFmtId="9" fontId="0" fillId="0" borderId="32" xfId="0" applyNumberFormat="1" applyBorder="1"/>
    <xf numFmtId="44" fontId="0" fillId="0" borderId="33" xfId="1" applyFont="1" applyBorder="1"/>
    <xf numFmtId="44" fontId="4" fillId="0" borderId="6" xfId="0" applyNumberFormat="1" applyFont="1" applyBorder="1" applyAlignment="1">
      <alignment wrapText="1"/>
    </xf>
    <xf numFmtId="44" fontId="11" fillId="0" borderId="0" xfId="0" applyNumberFormat="1" applyFont="1"/>
    <xf numFmtId="0" fontId="3" fillId="0" borderId="12" xfId="0" applyFont="1" applyBorder="1" applyAlignment="1">
      <alignment wrapText="1"/>
    </xf>
    <xf numFmtId="44" fontId="3" fillId="0" borderId="13" xfId="1" applyFont="1" applyBorder="1" applyAlignment="1">
      <alignment wrapText="1"/>
    </xf>
    <xf numFmtId="0" fontId="3" fillId="0" borderId="18" xfId="0" applyFont="1" applyBorder="1" applyAlignment="1">
      <alignment wrapText="1"/>
    </xf>
    <xf numFmtId="9" fontId="0" fillId="0" borderId="4" xfId="2" applyFont="1" applyBorder="1" applyAlignment="1" applyProtection="1">
      <alignment horizontal="right" vertical="center"/>
    </xf>
    <xf numFmtId="2" fontId="0" fillId="0" borderId="8" xfId="1" applyNumberFormat="1" applyFont="1" applyBorder="1"/>
    <xf numFmtId="2" fontId="0" fillId="0" borderId="0" xfId="0" applyNumberFormat="1"/>
    <xf numFmtId="2" fontId="2" fillId="0" borderId="13" xfId="1" applyNumberFormat="1" applyFont="1" applyBorder="1"/>
    <xf numFmtId="0" fontId="9" fillId="0" borderId="9" xfId="0" applyFont="1" applyBorder="1" applyAlignment="1">
      <alignment wrapText="1"/>
    </xf>
    <xf numFmtId="2" fontId="0" fillId="0" borderId="4" xfId="1" applyNumberFormat="1" applyFont="1" applyBorder="1" applyAlignment="1" applyProtection="1">
      <alignment horizontal="right" vertic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3" borderId="12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zoomScaleNormal="100" workbookViewId="0">
      <selection activeCell="B13" sqref="B13"/>
    </sheetView>
  </sheetViews>
  <sheetFormatPr baseColWidth="10" defaultRowHeight="14.4" x14ac:dyDescent="0.3"/>
  <cols>
    <col min="1" max="1" width="27.21875" bestFit="1" customWidth="1"/>
    <col min="2" max="2" width="12.21875" bestFit="1" customWidth="1"/>
    <col min="3" max="3" width="2.44140625" customWidth="1"/>
    <col min="4" max="4" width="27.21875" customWidth="1"/>
    <col min="5" max="5" width="12.21875" bestFit="1" customWidth="1"/>
  </cols>
  <sheetData>
    <row r="1" spans="1:5" ht="18" x14ac:dyDescent="0.35">
      <c r="A1" s="113" t="s">
        <v>57</v>
      </c>
      <c r="B1" s="113"/>
      <c r="C1" s="113"/>
      <c r="D1" s="113"/>
      <c r="E1" s="113"/>
    </row>
    <row r="2" spans="1:5" ht="15" thickBot="1" x14ac:dyDescent="0.35"/>
    <row r="3" spans="1:5" ht="16.2" thickBot="1" x14ac:dyDescent="0.35">
      <c r="A3" s="109" t="s">
        <v>0</v>
      </c>
      <c r="B3" s="110"/>
      <c r="C3" s="32"/>
      <c r="D3" s="111" t="s">
        <v>12</v>
      </c>
      <c r="E3" s="112"/>
    </row>
    <row r="4" spans="1:5" ht="28.8" x14ac:dyDescent="0.3">
      <c r="A4" s="42" t="s">
        <v>19</v>
      </c>
      <c r="B4" s="84">
        <f>SUM(B5:B10)</f>
        <v>0</v>
      </c>
      <c r="C4" s="33"/>
      <c r="D4" s="42" t="s">
        <v>20</v>
      </c>
      <c r="E4" s="84"/>
    </row>
    <row r="5" spans="1:5" ht="27.6" x14ac:dyDescent="0.3">
      <c r="A5" s="43" t="s">
        <v>58</v>
      </c>
      <c r="B5" s="34">
        <f>SUMIF('Détails des dépenses'!$C$2:$C$18,"Achats stockés",'Détails des dépenses'!$G$2:$G$18)</f>
        <v>0</v>
      </c>
      <c r="C5" s="33"/>
      <c r="D5" s="44" t="s">
        <v>21</v>
      </c>
      <c r="E5" s="85"/>
    </row>
    <row r="6" spans="1:5" x14ac:dyDescent="0.3">
      <c r="A6" s="43" t="s">
        <v>59</v>
      </c>
      <c r="B6" s="34">
        <f>SUMIF('Détails des dépenses'!C2:C18,"Achats non stockés",'Détails des dépenses'!G2:G18)</f>
        <v>0</v>
      </c>
      <c r="C6" s="33"/>
      <c r="D6" s="44" t="s">
        <v>22</v>
      </c>
      <c r="E6" s="85">
        <f>SUM(E7:E45)</f>
        <v>0</v>
      </c>
    </row>
    <row r="7" spans="1:5" x14ac:dyDescent="0.3">
      <c r="A7" s="43" t="s">
        <v>60</v>
      </c>
      <c r="B7" s="34">
        <f>SUMIF('Détails des dépenses'!C2:C18,"Variations des stocks",'Détails des dépenses'!G2:G18)</f>
        <v>0</v>
      </c>
      <c r="C7" s="33"/>
      <c r="D7" s="4" t="s">
        <v>117</v>
      </c>
      <c r="E7" s="34"/>
    </row>
    <row r="8" spans="1:5" x14ac:dyDescent="0.3">
      <c r="A8" s="43" t="s">
        <v>61</v>
      </c>
      <c r="B8" s="34">
        <f>SUMIF('Détails des dépenses'!C2:C18,"Achats matériels",'Détails des dépenses'!G2:G18)</f>
        <v>0</v>
      </c>
      <c r="C8" s="33"/>
      <c r="D8" s="4" t="s">
        <v>118</v>
      </c>
      <c r="E8" s="34"/>
    </row>
    <row r="9" spans="1:5" ht="27.6" x14ac:dyDescent="0.3">
      <c r="A9" s="43" t="s">
        <v>62</v>
      </c>
      <c r="B9" s="34">
        <f>SUMIF('Détails des dépenses'!C2:C18,"Achats non stockés et fournitures",'Détails des dépenses'!G2:G18)</f>
        <v>0</v>
      </c>
      <c r="C9" s="33"/>
      <c r="D9" s="4" t="s">
        <v>32</v>
      </c>
      <c r="E9" s="34"/>
    </row>
    <row r="10" spans="1:5" x14ac:dyDescent="0.3">
      <c r="A10" s="43" t="s">
        <v>63</v>
      </c>
      <c r="B10" s="34">
        <f>SUMIF('Détails des dépenses'!C2:C18,"Achats marchandises",'Détails des dépenses'!G2:G18)</f>
        <v>0</v>
      </c>
      <c r="C10" s="33"/>
      <c r="D10" s="4" t="s">
        <v>119</v>
      </c>
      <c r="E10" s="34"/>
    </row>
    <row r="11" spans="1:5" x14ac:dyDescent="0.3">
      <c r="A11" s="43"/>
      <c r="B11" s="34"/>
      <c r="C11" s="33"/>
      <c r="D11" s="4" t="s">
        <v>25</v>
      </c>
      <c r="E11" s="34"/>
    </row>
    <row r="12" spans="1:5" x14ac:dyDescent="0.3">
      <c r="A12" s="44" t="s">
        <v>23</v>
      </c>
      <c r="B12" s="85">
        <f>SUM(B13:B20)</f>
        <v>0</v>
      </c>
      <c r="C12" s="33"/>
      <c r="D12" s="4" t="s">
        <v>26</v>
      </c>
      <c r="E12" s="35"/>
    </row>
    <row r="13" spans="1:5" x14ac:dyDescent="0.3">
      <c r="A13" s="43" t="s">
        <v>64</v>
      </c>
      <c r="B13" s="34">
        <f>SUMIF('Détails des dépenses'!$C$2:$C$18,"sous traitance générales",'Détails des dépenses'!$G$2:$G$18)</f>
        <v>0</v>
      </c>
      <c r="C13" s="33"/>
      <c r="D13" s="4" t="s">
        <v>120</v>
      </c>
      <c r="E13" s="35"/>
    </row>
    <row r="14" spans="1:5" x14ac:dyDescent="0.3">
      <c r="A14" s="43" t="s">
        <v>66</v>
      </c>
      <c r="B14" s="34">
        <f>SUMIF('Détails des dépenses'!$C$2:$C$18,"crédit bail",'Détails des dépenses'!$G$2:$G$18)</f>
        <v>0</v>
      </c>
      <c r="C14" s="33"/>
      <c r="D14" s="4" t="s">
        <v>121</v>
      </c>
      <c r="E14" s="35"/>
    </row>
    <row r="15" spans="1:5" x14ac:dyDescent="0.3">
      <c r="A15" s="43" t="s">
        <v>65</v>
      </c>
      <c r="B15" s="34">
        <f>SUMIF('Détails des dépenses'!$C$2:$C$18,"locations",'Détails des dépenses'!$G$2:$G$18)</f>
        <v>0</v>
      </c>
      <c r="C15" s="33"/>
      <c r="D15" s="4" t="s">
        <v>27</v>
      </c>
      <c r="E15" s="34"/>
    </row>
    <row r="16" spans="1:5" x14ac:dyDescent="0.3">
      <c r="A16" s="43" t="s">
        <v>67</v>
      </c>
      <c r="B16" s="34">
        <f>SUMIF('Détails des dépenses'!$C$2:$C$18,"charges locatives",'Détails des dépenses'!$G$2:$G$18)</f>
        <v>0</v>
      </c>
      <c r="C16" s="33"/>
      <c r="D16" s="4" t="s">
        <v>31</v>
      </c>
      <c r="E16" s="34"/>
    </row>
    <row r="17" spans="1:5" x14ac:dyDescent="0.3">
      <c r="A17" s="43" t="s">
        <v>68</v>
      </c>
      <c r="B17" s="34">
        <f>SUMIF('Détails des dépenses'!$C$2:$C$18,"entretien réparation",'Détails des dépenses'!$G$2:$G$18)</f>
        <v>0</v>
      </c>
      <c r="C17" s="33"/>
      <c r="D17" s="4" t="s">
        <v>28</v>
      </c>
      <c r="E17" s="34"/>
    </row>
    <row r="18" spans="1:5" x14ac:dyDescent="0.3">
      <c r="A18" s="43" t="s">
        <v>69</v>
      </c>
      <c r="B18" s="34">
        <f>SUMIF('Détails des dépenses'!$C$2:$C$18,"assurances",'Détails des dépenses'!$G$2:$G$18)</f>
        <v>0</v>
      </c>
      <c r="C18" s="33"/>
      <c r="D18" s="4" t="s">
        <v>122</v>
      </c>
      <c r="E18" s="34"/>
    </row>
    <row r="19" spans="1:5" x14ac:dyDescent="0.3">
      <c r="A19" s="43" t="s">
        <v>70</v>
      </c>
      <c r="B19" s="34">
        <f>SUMIF('Détails des dépenses'!$C$2:$C$18,"études et recherches",'Détails des dépenses'!$G$2:$G$18)</f>
        <v>0</v>
      </c>
      <c r="C19" s="33"/>
      <c r="D19" s="4" t="s">
        <v>123</v>
      </c>
      <c r="E19" s="34"/>
    </row>
    <row r="20" spans="1:5" x14ac:dyDescent="0.3">
      <c r="A20" s="43" t="s">
        <v>71</v>
      </c>
      <c r="B20" s="34">
        <f>SUMIF('Détails des dépenses'!$C$2:$C$18,"divers",'Détails des dépenses'!$G$2:$G$18)</f>
        <v>0</v>
      </c>
      <c r="C20" s="33"/>
      <c r="D20" s="4" t="s">
        <v>124</v>
      </c>
      <c r="E20" s="34"/>
    </row>
    <row r="21" spans="1:5" x14ac:dyDescent="0.3">
      <c r="A21" s="43"/>
      <c r="B21" s="34"/>
      <c r="C21" s="33"/>
      <c r="D21" s="4" t="s">
        <v>125</v>
      </c>
      <c r="E21" s="34"/>
    </row>
    <row r="22" spans="1:5" x14ac:dyDescent="0.3">
      <c r="A22" s="44" t="s">
        <v>29</v>
      </c>
      <c r="B22" s="85">
        <f>SUM(B23:B30)</f>
        <v>0</v>
      </c>
      <c r="C22" s="33"/>
      <c r="D22" s="4" t="s">
        <v>126</v>
      </c>
      <c r="E22" s="34"/>
    </row>
    <row r="23" spans="1:5" ht="27.6" x14ac:dyDescent="0.3">
      <c r="A23" s="43" t="s">
        <v>72</v>
      </c>
      <c r="B23" s="34">
        <f>SUMIF('Détails des dépenses'!$C$2:$C$18,"personnel extérieur",'Détails des dépenses'!$G$2:$G$18)</f>
        <v>0</v>
      </c>
      <c r="C23" s="33"/>
      <c r="D23" s="4" t="s">
        <v>127</v>
      </c>
      <c r="E23" s="34"/>
    </row>
    <row r="24" spans="1:5" ht="27.6" x14ac:dyDescent="0.3">
      <c r="A24" s="43" t="s">
        <v>73</v>
      </c>
      <c r="B24" s="34">
        <f>SUMIF('Détails des dépenses'!$C$2:$C$18,"rémunérations intermédiaires",'Détails des dépenses'!$G$2:$G$18)</f>
        <v>0</v>
      </c>
      <c r="C24" s="33"/>
      <c r="D24" s="4" t="s">
        <v>128</v>
      </c>
      <c r="E24" s="34"/>
    </row>
    <row r="25" spans="1:5" ht="27.6" x14ac:dyDescent="0.3">
      <c r="A25" s="43" t="s">
        <v>74</v>
      </c>
      <c r="B25" s="34">
        <f>SUMIF('Détails des dépenses'!$C$2:$C$18,"Publicité",'Détails des dépenses'!$G$2:$G$18)</f>
        <v>0</v>
      </c>
      <c r="C25" s="33"/>
      <c r="D25" s="4" t="s">
        <v>24</v>
      </c>
      <c r="E25" s="34"/>
    </row>
    <row r="26" spans="1:5" ht="27.6" x14ac:dyDescent="0.3">
      <c r="A26" s="43" t="s">
        <v>75</v>
      </c>
      <c r="B26" s="34">
        <f>SUMIF('Détails des dépenses'!$C$2:$C$18,"Transport de biens",'Détails des dépenses'!$G$2:$G$18)</f>
        <v>0</v>
      </c>
      <c r="C26" s="33"/>
      <c r="D26" s="4" t="s">
        <v>129</v>
      </c>
      <c r="E26" s="34"/>
    </row>
    <row r="27" spans="1:5" x14ac:dyDescent="0.3">
      <c r="A27" s="43" t="s">
        <v>76</v>
      </c>
      <c r="B27" s="34">
        <f>SUMIF('Détails des dépenses'!$C$2:$C$18,"déplacements missions",'Détails des dépenses'!$G$2:$G$18)</f>
        <v>0</v>
      </c>
      <c r="C27" s="33"/>
      <c r="D27" s="4" t="s">
        <v>30</v>
      </c>
      <c r="E27" s="34"/>
    </row>
    <row r="28" spans="1:5" ht="27.6" x14ac:dyDescent="0.3">
      <c r="A28" s="43" t="s">
        <v>77</v>
      </c>
      <c r="B28" s="34">
        <f>SUMIF('Détails des dépenses'!$C$2:$C$18,"frais postaux et télécommunications",'Détails des dépenses'!$G$2:$G$18)</f>
        <v>0</v>
      </c>
      <c r="C28" s="33"/>
      <c r="D28" s="4" t="s">
        <v>131</v>
      </c>
      <c r="E28" s="34"/>
    </row>
    <row r="29" spans="1:5" x14ac:dyDescent="0.3">
      <c r="A29" s="43" t="s">
        <v>78</v>
      </c>
      <c r="B29" s="34">
        <f>SUMIF('Détails des dépenses'!$C$2:$C$18,"services bancaires",'Détails des dépenses'!$G$2:$G$18)</f>
        <v>0</v>
      </c>
      <c r="C29" s="33"/>
      <c r="D29" s="4" t="s">
        <v>132</v>
      </c>
      <c r="E29" s="34"/>
    </row>
    <row r="30" spans="1:5" x14ac:dyDescent="0.3">
      <c r="A30" s="43" t="s">
        <v>79</v>
      </c>
      <c r="B30" s="34">
        <f>SUMIF('Détails des dépenses'!$C$2:$C$18,"cotisations",'Détails des dépenses'!$G$2:$G$18)</f>
        <v>0</v>
      </c>
      <c r="C30" s="33"/>
      <c r="D30" s="4" t="s">
        <v>133</v>
      </c>
      <c r="E30" s="34"/>
    </row>
    <row r="31" spans="1:5" x14ac:dyDescent="0.3">
      <c r="A31" s="43"/>
      <c r="B31" s="34"/>
      <c r="C31" s="33"/>
      <c r="D31" s="4"/>
      <c r="E31" s="34"/>
    </row>
    <row r="32" spans="1:5" x14ac:dyDescent="0.3">
      <c r="A32" s="44" t="s">
        <v>33</v>
      </c>
      <c r="B32" s="85">
        <f>SUM(B33:B35)</f>
        <v>0</v>
      </c>
      <c r="C32" s="33"/>
      <c r="D32" s="4"/>
      <c r="E32" s="34"/>
    </row>
    <row r="33" spans="1:5" ht="27.6" x14ac:dyDescent="0.3">
      <c r="A33" s="43" t="s">
        <v>80</v>
      </c>
      <c r="B33" s="34">
        <f>SUMIF('Détails des dépenses'!$C$2:$C$18,"impots et taxes",'Détails des dépenses'!$G$2:$G$18)</f>
        <v>0</v>
      </c>
      <c r="C33" s="33"/>
      <c r="D33" s="4"/>
      <c r="E33" s="34"/>
    </row>
    <row r="34" spans="1:5" ht="41.4" x14ac:dyDescent="0.3">
      <c r="A34" s="43" t="s">
        <v>81</v>
      </c>
      <c r="B34" s="34">
        <f>SUMIF('Détails des dépenses'!$C$2:$C$18,"impots et taxes autres orga",'Détails des dépenses'!$G$2:$G$18)</f>
        <v>0</v>
      </c>
      <c r="C34" s="33"/>
      <c r="D34" s="4"/>
      <c r="E34" s="34"/>
    </row>
    <row r="35" spans="1:5" x14ac:dyDescent="0.3">
      <c r="A35" s="43" t="s">
        <v>82</v>
      </c>
      <c r="B35" s="34">
        <f>SUMIF('Détails des dépenses'!$C$2:$C$18,"autres impots et taxes",'Détails des dépenses'!$G$2:$G$18)</f>
        <v>0</v>
      </c>
      <c r="C35" s="33"/>
      <c r="D35" s="4"/>
      <c r="E35" s="34"/>
    </row>
    <row r="36" spans="1:5" x14ac:dyDescent="0.3">
      <c r="A36" s="4"/>
      <c r="B36" s="34"/>
      <c r="C36" s="33"/>
      <c r="D36" s="4"/>
      <c r="E36" s="34"/>
    </row>
    <row r="37" spans="1:5" x14ac:dyDescent="0.3">
      <c r="A37" s="44" t="s">
        <v>34</v>
      </c>
      <c r="B37" s="34">
        <f>SUM(B38:B42)</f>
        <v>0</v>
      </c>
      <c r="C37" s="33"/>
      <c r="D37" s="4"/>
      <c r="E37" s="34"/>
    </row>
    <row r="38" spans="1:5" ht="27.6" x14ac:dyDescent="0.3">
      <c r="A38" s="43" t="s">
        <v>83</v>
      </c>
      <c r="B38" s="34">
        <f>'Rémunération du personnel'!H12</f>
        <v>0</v>
      </c>
      <c r="C38" s="33"/>
      <c r="D38" s="4"/>
      <c r="E38" s="34"/>
    </row>
    <row r="39" spans="1:5" ht="27.6" x14ac:dyDescent="0.3">
      <c r="A39" s="43" t="s">
        <v>84</v>
      </c>
      <c r="B39" s="34">
        <f>SUMIF('Détails des dépenses'!$C$2:$C$18,"exploitant",'Détails des dépenses'!$G$2:$G$18)</f>
        <v>0</v>
      </c>
      <c r="C39" s="33"/>
      <c r="D39" s="4"/>
      <c r="E39" s="34"/>
    </row>
    <row r="40" spans="1:5" ht="27.6" x14ac:dyDescent="0.3">
      <c r="A40" s="43" t="s">
        <v>85</v>
      </c>
      <c r="B40" s="34">
        <f>'Rémunération du personnel'!I12</f>
        <v>0</v>
      </c>
      <c r="C40" s="33"/>
      <c r="D40" s="4"/>
      <c r="E40" s="85"/>
    </row>
    <row r="41" spans="1:5" x14ac:dyDescent="0.3">
      <c r="A41" s="43" t="s">
        <v>86</v>
      </c>
      <c r="B41" s="34">
        <f>SUMIF('Détails des dépenses'!$C$2:$C$18,"autres charges sociales",'Détails des dépenses'!$G$2:$G$18)</f>
        <v>0</v>
      </c>
      <c r="C41" s="33"/>
      <c r="D41" s="4"/>
      <c r="E41" s="34"/>
    </row>
    <row r="42" spans="1:5" x14ac:dyDescent="0.3">
      <c r="A42" s="43" t="s">
        <v>87</v>
      </c>
      <c r="B42" s="34">
        <f>SUMIF('Détails des dépenses'!$C$2:$C$18,"autres charges de personnel",'Détails des dépenses'!$G$2:$G$18)</f>
        <v>0</v>
      </c>
      <c r="C42" s="33"/>
      <c r="D42" s="4"/>
      <c r="E42" s="34"/>
    </row>
    <row r="43" spans="1:5" x14ac:dyDescent="0.3">
      <c r="A43" s="43"/>
      <c r="B43" s="34"/>
      <c r="C43" s="33"/>
      <c r="D43" s="4"/>
      <c r="E43" s="34"/>
    </row>
    <row r="44" spans="1:5" ht="28.8" x14ac:dyDescent="0.3">
      <c r="A44" s="44" t="s">
        <v>37</v>
      </c>
      <c r="B44" s="85">
        <f>SUMIF('Détails des dépenses'!$C$2:$C$18,"autres charges de gestions courantes",'Détails des dépenses'!$G$2:$G$18)</f>
        <v>0</v>
      </c>
      <c r="C44" s="33"/>
      <c r="D44" s="4"/>
      <c r="E44" s="34"/>
    </row>
    <row r="45" spans="1:5" x14ac:dyDescent="0.3">
      <c r="A45" s="44"/>
      <c r="B45" s="85"/>
      <c r="C45" s="33"/>
      <c r="D45" s="4"/>
      <c r="E45" s="34"/>
    </row>
    <row r="46" spans="1:5" ht="28.8" x14ac:dyDescent="0.3">
      <c r="A46" s="44" t="s">
        <v>39</v>
      </c>
      <c r="B46" s="85">
        <f>SUMIF('Détails des dépenses'!$C$2:$C$18,"charges financières",'Détails des dépenses'!$G$2:$G$18)</f>
        <v>0</v>
      </c>
      <c r="C46" s="33"/>
      <c r="D46" s="44" t="s">
        <v>35</v>
      </c>
      <c r="E46" s="85">
        <f>E47+E48</f>
        <v>0</v>
      </c>
    </row>
    <row r="47" spans="1:5" x14ac:dyDescent="0.3">
      <c r="A47" s="44"/>
      <c r="B47" s="85"/>
      <c r="C47" s="33"/>
      <c r="D47" s="4" t="s">
        <v>36</v>
      </c>
      <c r="E47" s="34"/>
    </row>
    <row r="48" spans="1:5" x14ac:dyDescent="0.3">
      <c r="A48" s="44" t="s">
        <v>41</v>
      </c>
      <c r="B48" s="85">
        <f>SUMIF('Détails des dépenses'!$C$2:$C$18,"charges exceptionnelles",'Détails des dépenses'!$G$2:$G$18)</f>
        <v>0</v>
      </c>
      <c r="C48" s="33"/>
      <c r="D48" s="4" t="s">
        <v>38</v>
      </c>
      <c r="E48" s="85"/>
    </row>
    <row r="49" spans="1:5" x14ac:dyDescent="0.3">
      <c r="A49" s="44"/>
      <c r="B49" s="85"/>
      <c r="C49" s="33"/>
      <c r="D49" s="4"/>
      <c r="E49" s="34"/>
    </row>
    <row r="50" spans="1:5" ht="28.8" x14ac:dyDescent="0.3">
      <c r="A50" s="44" t="s">
        <v>43</v>
      </c>
      <c r="B50" s="85">
        <f>Amortissements!F13</f>
        <v>0</v>
      </c>
      <c r="C50" s="33"/>
      <c r="D50" s="44" t="s">
        <v>40</v>
      </c>
      <c r="E50" s="85"/>
    </row>
    <row r="51" spans="1:5" x14ac:dyDescent="0.3">
      <c r="A51" s="44"/>
      <c r="B51" s="85"/>
      <c r="C51" s="33"/>
      <c r="D51" s="4"/>
      <c r="E51" s="34"/>
    </row>
    <row r="52" spans="1:5" ht="28.8" x14ac:dyDescent="0.3">
      <c r="A52" s="44" t="s">
        <v>45</v>
      </c>
      <c r="B52" s="85">
        <f>SUMIF('Détails des dépenses'!$C$2:$C$18,"participation salariés",'Détails des dépenses'!$G$2:$G$18)</f>
        <v>0</v>
      </c>
      <c r="C52" s="33"/>
      <c r="D52" s="44" t="s">
        <v>42</v>
      </c>
      <c r="E52" s="85"/>
    </row>
    <row r="53" spans="1:5" x14ac:dyDescent="0.3">
      <c r="A53" s="4"/>
      <c r="B53" s="34"/>
      <c r="C53" s="33"/>
      <c r="D53" s="4"/>
      <c r="E53" s="34"/>
    </row>
    <row r="54" spans="1:5" ht="28.8" x14ac:dyDescent="0.3">
      <c r="A54" s="4" t="s">
        <v>134</v>
      </c>
      <c r="B54" s="34">
        <f>33%*B37</f>
        <v>0</v>
      </c>
      <c r="C54" s="33"/>
      <c r="D54" s="44" t="s">
        <v>44</v>
      </c>
      <c r="E54" s="34"/>
    </row>
    <row r="55" spans="1:5" x14ac:dyDescent="0.3">
      <c r="A55" s="4"/>
      <c r="B55" s="34"/>
      <c r="C55" s="33"/>
      <c r="D55" s="4"/>
      <c r="E55" s="34"/>
    </row>
    <row r="56" spans="1:5" ht="15" thickBot="1" x14ac:dyDescent="0.35">
      <c r="A56" s="36"/>
      <c r="B56" s="34"/>
      <c r="C56" s="33"/>
      <c r="D56" s="107" t="s">
        <v>46</v>
      </c>
      <c r="E56" s="37"/>
    </row>
    <row r="57" spans="1:5" ht="15" thickBot="1" x14ac:dyDescent="0.35">
      <c r="A57" s="38" t="s">
        <v>47</v>
      </c>
      <c r="B57" s="39">
        <f>SUM(B4,B12,B22,B32,B37,B44,B46,B48,B50,B52,B54)</f>
        <v>0</v>
      </c>
      <c r="C57" s="33"/>
      <c r="D57" s="38" t="s">
        <v>48</v>
      </c>
      <c r="E57" s="39">
        <f>SUM(E4,E5,E6,E46,E50,E52,E54,E56)</f>
        <v>0</v>
      </c>
    </row>
    <row r="58" spans="1:5" ht="15" thickBot="1" x14ac:dyDescent="0.35">
      <c r="A58" s="40"/>
      <c r="B58" s="40"/>
      <c r="C58" s="21"/>
      <c r="D58" s="40"/>
      <c r="E58" s="41"/>
    </row>
    <row r="59" spans="1:5" ht="28.8" x14ac:dyDescent="0.3">
      <c r="A59" s="42" t="s">
        <v>49</v>
      </c>
      <c r="B59" s="98">
        <f>SUM(B60:B63)</f>
        <v>0</v>
      </c>
      <c r="C59" s="33"/>
      <c r="D59" s="42" t="s">
        <v>50</v>
      </c>
      <c r="E59" s="84">
        <f>SUM(E60:E63)</f>
        <v>0</v>
      </c>
    </row>
    <row r="60" spans="1:5" ht="28.8" x14ac:dyDescent="0.3">
      <c r="A60" s="4" t="s">
        <v>51</v>
      </c>
      <c r="B60" s="34"/>
      <c r="C60" s="33"/>
      <c r="D60" s="4" t="s">
        <v>52</v>
      </c>
      <c r="E60" s="34">
        <f>B63</f>
        <v>0</v>
      </c>
    </row>
    <row r="61" spans="1:5" ht="28.8" x14ac:dyDescent="0.3">
      <c r="A61" s="4" t="s">
        <v>53</v>
      </c>
      <c r="B61" s="34">
        <f>'Contributions volontaires'!E37</f>
        <v>0</v>
      </c>
      <c r="C61" s="33"/>
      <c r="D61" s="4" t="s">
        <v>54</v>
      </c>
      <c r="E61" s="34">
        <f>B62+B61+B60</f>
        <v>0</v>
      </c>
    </row>
    <row r="62" spans="1:5" x14ac:dyDescent="0.3">
      <c r="A62" s="4" t="s">
        <v>55</v>
      </c>
      <c r="B62" s="34"/>
      <c r="C62" s="33"/>
      <c r="D62" s="4"/>
      <c r="E62" s="34"/>
    </row>
    <row r="63" spans="1:5" ht="15" thickBot="1" x14ac:dyDescent="0.35">
      <c r="A63" s="36" t="s">
        <v>1</v>
      </c>
      <c r="B63" s="34">
        <f>'Contributions volontaires'!E20</f>
        <v>0</v>
      </c>
      <c r="C63" s="33"/>
      <c r="D63" s="36" t="s">
        <v>56</v>
      </c>
      <c r="E63" s="37"/>
    </row>
    <row r="64" spans="1:5" ht="16.2" thickBot="1" x14ac:dyDescent="0.35">
      <c r="A64" s="100" t="s">
        <v>2</v>
      </c>
      <c r="B64" s="101">
        <f>SUM(B57,B59)</f>
        <v>0</v>
      </c>
      <c r="C64" s="102"/>
      <c r="D64" s="100" t="s">
        <v>2</v>
      </c>
      <c r="E64" s="101">
        <f>SUM(E57,E59)</f>
        <v>0</v>
      </c>
    </row>
    <row r="67" spans="5:5" x14ac:dyDescent="0.3">
      <c r="E67" s="99">
        <f>E64-B64</f>
        <v>0</v>
      </c>
    </row>
  </sheetData>
  <mergeCells count="3">
    <mergeCell ref="A3:B3"/>
    <mergeCell ref="D3:E3"/>
    <mergeCell ref="A1:E1"/>
  </mergeCells>
  <pageMargins left="0.7" right="0.7" top="0.75" bottom="0.75" header="0.3" footer="0.3"/>
  <pageSetup paperSize="9" orientation="portrait" r:id="rId1"/>
  <headerFooter>
    <oddFooter>&amp;C&amp;9Mayotte Nature Environnement
14 rue Foundi Moinécha Mognédaho - 97600 Mamoudzou
02.69.61.30.35 – coordination.mne@gmail.com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zoomScale="85" zoomScaleNormal="85" workbookViewId="0">
      <selection activeCell="F4" sqref="F4"/>
    </sheetView>
  </sheetViews>
  <sheetFormatPr baseColWidth="10" defaultRowHeight="14.4" x14ac:dyDescent="0.3"/>
  <cols>
    <col min="1" max="1" width="3" bestFit="1" customWidth="1"/>
    <col min="2" max="2" width="27.21875" bestFit="1" customWidth="1"/>
    <col min="3" max="3" width="44.5546875" bestFit="1" customWidth="1"/>
    <col min="4" max="4" width="24.21875" bestFit="1" customWidth="1"/>
    <col min="5" max="5" width="15.77734375" bestFit="1" customWidth="1"/>
    <col min="6" max="6" width="20.21875" bestFit="1" customWidth="1"/>
    <col min="7" max="7" width="12.77734375" bestFit="1" customWidth="1"/>
    <col min="8" max="8" width="46.77734375" customWidth="1"/>
  </cols>
  <sheetData>
    <row r="1" spans="1:8" x14ac:dyDescent="0.3">
      <c r="A1" t="s">
        <v>101</v>
      </c>
      <c r="B1" s="23" t="s">
        <v>3</v>
      </c>
      <c r="C1" s="24" t="s">
        <v>14</v>
      </c>
      <c r="D1" s="24" t="s">
        <v>15</v>
      </c>
      <c r="E1" s="25" t="s">
        <v>16</v>
      </c>
      <c r="F1" s="25" t="s">
        <v>88</v>
      </c>
      <c r="G1" s="24" t="s">
        <v>17</v>
      </c>
      <c r="H1" s="24" t="s">
        <v>89</v>
      </c>
    </row>
    <row r="2" spans="1:8" x14ac:dyDescent="0.3">
      <c r="A2">
        <v>1</v>
      </c>
      <c r="B2" s="1" t="s">
        <v>130</v>
      </c>
      <c r="C2" s="1" t="s">
        <v>116</v>
      </c>
      <c r="D2" s="30">
        <v>500</v>
      </c>
      <c r="E2" s="28">
        <v>12</v>
      </c>
      <c r="F2" s="103"/>
      <c r="G2" s="29">
        <f t="shared" ref="G2:G18" si="0">D2*E2*F2</f>
        <v>0</v>
      </c>
      <c r="H2" s="1"/>
    </row>
    <row r="3" spans="1:8" x14ac:dyDescent="0.3">
      <c r="A3">
        <v>2</v>
      </c>
      <c r="B3" s="1" t="s">
        <v>135</v>
      </c>
      <c r="C3" s="1" t="s">
        <v>136</v>
      </c>
      <c r="D3" s="30">
        <v>0.54800000000000004</v>
      </c>
      <c r="E3" s="108">
        <f>F35</f>
        <v>0</v>
      </c>
      <c r="F3" s="103">
        <v>1</v>
      </c>
      <c r="G3" s="29">
        <f t="shared" si="0"/>
        <v>0</v>
      </c>
      <c r="H3" s="1"/>
    </row>
    <row r="4" spans="1:8" x14ac:dyDescent="0.3">
      <c r="A4">
        <v>3</v>
      </c>
      <c r="B4" s="1"/>
      <c r="C4" s="1"/>
      <c r="D4" s="30"/>
      <c r="E4" s="28"/>
      <c r="F4" s="103"/>
      <c r="G4" s="29">
        <f t="shared" si="0"/>
        <v>0</v>
      </c>
      <c r="H4" s="1"/>
    </row>
    <row r="5" spans="1:8" x14ac:dyDescent="0.3">
      <c r="A5">
        <v>4</v>
      </c>
      <c r="B5" s="1"/>
      <c r="C5" s="1"/>
      <c r="D5" s="30"/>
      <c r="E5" s="28"/>
      <c r="F5" s="103"/>
      <c r="G5" s="29">
        <f t="shared" si="0"/>
        <v>0</v>
      </c>
      <c r="H5" s="1"/>
    </row>
    <row r="6" spans="1:8" x14ac:dyDescent="0.3">
      <c r="A6">
        <v>5</v>
      </c>
      <c r="B6" s="1"/>
      <c r="C6" s="1"/>
      <c r="D6" s="30"/>
      <c r="E6" s="28"/>
      <c r="F6" s="103"/>
      <c r="G6" s="29">
        <f t="shared" si="0"/>
        <v>0</v>
      </c>
      <c r="H6" s="1"/>
    </row>
    <row r="7" spans="1:8" x14ac:dyDescent="0.3">
      <c r="A7">
        <v>6</v>
      </c>
      <c r="B7" s="1"/>
      <c r="C7" s="1"/>
      <c r="D7" s="30"/>
      <c r="E7" s="28"/>
      <c r="F7" s="103"/>
      <c r="G7" s="29">
        <f t="shared" si="0"/>
        <v>0</v>
      </c>
      <c r="H7" s="1"/>
    </row>
    <row r="8" spans="1:8" x14ac:dyDescent="0.3">
      <c r="A8">
        <v>7</v>
      </c>
      <c r="B8" s="1"/>
      <c r="C8" s="1"/>
      <c r="D8" s="30"/>
      <c r="E8" s="28"/>
      <c r="F8" s="103"/>
      <c r="G8" s="29">
        <f t="shared" si="0"/>
        <v>0</v>
      </c>
      <c r="H8" s="1"/>
    </row>
    <row r="9" spans="1:8" x14ac:dyDescent="0.3">
      <c r="A9">
        <v>8</v>
      </c>
      <c r="B9" s="1"/>
      <c r="C9" s="1"/>
      <c r="D9" s="30"/>
      <c r="E9" s="28"/>
      <c r="F9" s="103"/>
      <c r="G9" s="29">
        <f t="shared" si="0"/>
        <v>0</v>
      </c>
      <c r="H9" s="1"/>
    </row>
    <row r="10" spans="1:8" x14ac:dyDescent="0.3">
      <c r="A10">
        <v>9</v>
      </c>
      <c r="B10" s="1"/>
      <c r="C10" s="1"/>
      <c r="D10" s="30"/>
      <c r="E10" s="28"/>
      <c r="F10" s="103"/>
      <c r="G10" s="29">
        <f t="shared" si="0"/>
        <v>0</v>
      </c>
      <c r="H10" s="1"/>
    </row>
    <row r="11" spans="1:8" x14ac:dyDescent="0.3">
      <c r="A11">
        <v>10</v>
      </c>
      <c r="B11" s="1"/>
      <c r="C11" s="1"/>
      <c r="D11" s="30"/>
      <c r="E11" s="28"/>
      <c r="F11" s="103"/>
      <c r="G11" s="29">
        <f t="shared" si="0"/>
        <v>0</v>
      </c>
      <c r="H11" s="1"/>
    </row>
    <row r="12" spans="1:8" x14ac:dyDescent="0.3">
      <c r="A12">
        <v>11</v>
      </c>
      <c r="B12" s="1"/>
      <c r="C12" s="1"/>
      <c r="D12" s="30"/>
      <c r="E12" s="28"/>
      <c r="F12" s="103"/>
      <c r="G12" s="29">
        <f t="shared" si="0"/>
        <v>0</v>
      </c>
      <c r="H12" s="1"/>
    </row>
    <row r="13" spans="1:8" x14ac:dyDescent="0.3">
      <c r="A13">
        <v>12</v>
      </c>
      <c r="B13" s="1"/>
      <c r="C13" s="1"/>
      <c r="D13" s="30"/>
      <c r="E13" s="28"/>
      <c r="F13" s="103"/>
      <c r="G13" s="29">
        <f t="shared" si="0"/>
        <v>0</v>
      </c>
      <c r="H13" s="1"/>
    </row>
    <row r="14" spans="1:8" x14ac:dyDescent="0.3">
      <c r="A14">
        <v>13</v>
      </c>
      <c r="B14" s="1"/>
      <c r="C14" s="1"/>
      <c r="D14" s="30"/>
      <c r="E14" s="28"/>
      <c r="F14" s="103"/>
      <c r="G14" s="29">
        <f t="shared" si="0"/>
        <v>0</v>
      </c>
      <c r="H14" s="1"/>
    </row>
    <row r="15" spans="1:8" x14ac:dyDescent="0.3">
      <c r="A15">
        <v>14</v>
      </c>
      <c r="B15" s="1"/>
      <c r="C15" s="1"/>
      <c r="D15" s="30"/>
      <c r="E15" s="28"/>
      <c r="F15" s="103"/>
      <c r="G15" s="29">
        <f t="shared" si="0"/>
        <v>0</v>
      </c>
      <c r="H15" s="1"/>
    </row>
    <row r="16" spans="1:8" x14ac:dyDescent="0.3">
      <c r="A16">
        <v>15</v>
      </c>
      <c r="B16" s="1"/>
      <c r="C16" s="1"/>
      <c r="D16" s="31"/>
      <c r="E16" s="28"/>
      <c r="F16" s="103"/>
      <c r="G16" s="29">
        <f t="shared" si="0"/>
        <v>0</v>
      </c>
      <c r="H16" s="1"/>
    </row>
    <row r="17" spans="1:8" x14ac:dyDescent="0.3">
      <c r="A17">
        <v>16</v>
      </c>
      <c r="B17" s="1"/>
      <c r="C17" s="1"/>
      <c r="D17" s="31"/>
      <c r="E17" s="28"/>
      <c r="F17" s="103"/>
      <c r="G17" s="29">
        <f t="shared" si="0"/>
        <v>0</v>
      </c>
      <c r="H17" s="1"/>
    </row>
    <row r="18" spans="1:8" x14ac:dyDescent="0.3">
      <c r="A18">
        <v>17</v>
      </c>
      <c r="B18" s="1"/>
      <c r="C18" s="1"/>
      <c r="D18" s="31"/>
      <c r="E18" s="28"/>
      <c r="F18" s="103"/>
      <c r="G18" s="29">
        <f t="shared" si="0"/>
        <v>0</v>
      </c>
      <c r="H18" s="1"/>
    </row>
    <row r="19" spans="1:8" x14ac:dyDescent="0.3">
      <c r="B19" s="26" t="s">
        <v>2</v>
      </c>
      <c r="C19" s="26"/>
      <c r="D19" s="26"/>
      <c r="E19" s="27"/>
      <c r="F19" s="27"/>
      <c r="G19" s="27">
        <f>SUM(G2:G18)</f>
        <v>0</v>
      </c>
      <c r="H19" s="45"/>
    </row>
    <row r="22" spans="1:8" ht="15" thickBot="1" x14ac:dyDescent="0.35"/>
    <row r="23" spans="1:8" x14ac:dyDescent="0.3">
      <c r="B23" s="10" t="s">
        <v>4</v>
      </c>
      <c r="C23" s="12"/>
      <c r="D23" s="12"/>
      <c r="E23" s="12"/>
      <c r="F23" s="13"/>
      <c r="G23" s="59"/>
    </row>
    <row r="24" spans="1:8" x14ac:dyDescent="0.3">
      <c r="B24" s="63" t="s">
        <v>9</v>
      </c>
      <c r="C24" s="62" t="s">
        <v>10</v>
      </c>
      <c r="D24" s="64" t="s">
        <v>11</v>
      </c>
      <c r="E24" s="64" t="s">
        <v>16</v>
      </c>
      <c r="F24" s="64" t="s">
        <v>107</v>
      </c>
      <c r="G24" s="59"/>
    </row>
    <row r="25" spans="1:8" x14ac:dyDescent="0.3">
      <c r="B25" s="16"/>
      <c r="C25" s="55"/>
      <c r="D25" s="1"/>
      <c r="E25" s="1"/>
      <c r="F25" s="104">
        <f>D25*E25</f>
        <v>0</v>
      </c>
    </row>
    <row r="26" spans="1:8" x14ac:dyDescent="0.3">
      <c r="B26" s="16"/>
      <c r="C26" s="55"/>
      <c r="D26" s="1"/>
      <c r="E26" s="1"/>
      <c r="F26" s="104">
        <f t="shared" ref="F26:F33" si="1">D26*E26</f>
        <v>0</v>
      </c>
    </row>
    <row r="27" spans="1:8" x14ac:dyDescent="0.3">
      <c r="B27" s="16"/>
      <c r="C27" s="55"/>
      <c r="D27" s="1"/>
      <c r="E27" s="1"/>
      <c r="F27" s="104">
        <f t="shared" si="1"/>
        <v>0</v>
      </c>
    </row>
    <row r="28" spans="1:8" x14ac:dyDescent="0.3">
      <c r="B28" s="16"/>
      <c r="C28" s="55"/>
      <c r="D28" s="1"/>
      <c r="E28" s="1"/>
      <c r="F28" s="104">
        <f t="shared" si="1"/>
        <v>0</v>
      </c>
    </row>
    <row r="29" spans="1:8" x14ac:dyDescent="0.3">
      <c r="B29" s="16"/>
      <c r="C29" s="55"/>
      <c r="D29" s="1"/>
      <c r="E29" s="1"/>
      <c r="F29" s="104">
        <f t="shared" si="1"/>
        <v>0</v>
      </c>
    </row>
    <row r="30" spans="1:8" x14ac:dyDescent="0.3">
      <c r="B30" s="16"/>
      <c r="C30" s="55"/>
      <c r="D30" s="1"/>
      <c r="E30" s="1"/>
      <c r="F30" s="104">
        <f t="shared" si="1"/>
        <v>0</v>
      </c>
    </row>
    <row r="31" spans="1:8" x14ac:dyDescent="0.3">
      <c r="B31" s="16"/>
      <c r="C31" s="55"/>
      <c r="D31" s="1"/>
      <c r="E31" s="1"/>
      <c r="F31" s="104">
        <f t="shared" si="1"/>
        <v>0</v>
      </c>
    </row>
    <row r="32" spans="1:8" x14ac:dyDescent="0.3">
      <c r="B32" s="16"/>
      <c r="C32" s="55"/>
      <c r="D32" s="1"/>
      <c r="E32" s="1"/>
      <c r="F32" s="104">
        <f t="shared" si="1"/>
        <v>0</v>
      </c>
    </row>
    <row r="33" spans="2:6" ht="15" thickBot="1" x14ac:dyDescent="0.35">
      <c r="B33" s="17"/>
      <c r="C33" s="57"/>
      <c r="D33" s="8"/>
      <c r="E33" s="8"/>
      <c r="F33" s="104">
        <f t="shared" si="1"/>
        <v>0</v>
      </c>
    </row>
    <row r="34" spans="2:6" ht="15" thickBot="1" x14ac:dyDescent="0.35">
      <c r="F34" s="105"/>
    </row>
    <row r="35" spans="2:6" ht="15" thickBot="1" x14ac:dyDescent="0.35">
      <c r="E35" s="5" t="s">
        <v>2</v>
      </c>
      <c r="F35" s="106">
        <f>SUM(F25:F33)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F30C-18C2-47F5-A5A9-EFA4894BA773}">
  <dimension ref="A2:I12"/>
  <sheetViews>
    <sheetView workbookViewId="0">
      <selection activeCell="C16" sqref="C16"/>
    </sheetView>
  </sheetViews>
  <sheetFormatPr baseColWidth="10" defaultRowHeight="14.4" x14ac:dyDescent="0.3"/>
  <cols>
    <col min="1" max="1" width="3" bestFit="1" customWidth="1"/>
    <col min="2" max="2" width="23.77734375" bestFit="1" customWidth="1"/>
    <col min="3" max="3" width="42" bestFit="1" customWidth="1"/>
    <col min="4" max="4" width="10.21875" bestFit="1" customWidth="1"/>
    <col min="5" max="5" width="14.21875" bestFit="1" customWidth="1"/>
    <col min="6" max="6" width="14.21875" customWidth="1"/>
    <col min="7" max="7" width="14.44140625" bestFit="1" customWidth="1"/>
    <col min="8" max="8" width="16.44140625" bestFit="1" customWidth="1"/>
    <col min="9" max="9" width="19.77734375" bestFit="1" customWidth="1"/>
  </cols>
  <sheetData>
    <row r="2" spans="1:9" ht="15" thickBot="1" x14ac:dyDescent="0.35"/>
    <row r="3" spans="1:9" x14ac:dyDescent="0.3">
      <c r="A3" s="18" t="s">
        <v>101</v>
      </c>
      <c r="B3" s="6" t="s">
        <v>5</v>
      </c>
      <c r="C3" s="6" t="s">
        <v>90</v>
      </c>
      <c r="D3" s="6" t="s">
        <v>91</v>
      </c>
      <c r="E3" s="6" t="s">
        <v>92</v>
      </c>
      <c r="F3" s="6" t="s">
        <v>115</v>
      </c>
      <c r="G3" s="6" t="s">
        <v>93</v>
      </c>
      <c r="H3" s="6" t="s">
        <v>94</v>
      </c>
      <c r="I3" s="7" t="s">
        <v>95</v>
      </c>
    </row>
    <row r="4" spans="1:9" x14ac:dyDescent="0.3">
      <c r="A4" s="2">
        <v>1</v>
      </c>
      <c r="B4" s="1" t="s">
        <v>100</v>
      </c>
      <c r="C4" s="1" t="s">
        <v>96</v>
      </c>
      <c r="D4" s="1">
        <v>3310</v>
      </c>
      <c r="E4" s="1">
        <v>570</v>
      </c>
      <c r="F4" s="1">
        <v>12</v>
      </c>
      <c r="G4" s="89"/>
      <c r="H4" s="46">
        <f>D4*G4*F4</f>
        <v>0</v>
      </c>
      <c r="I4" s="3">
        <f>E4*G4*F4</f>
        <v>0</v>
      </c>
    </row>
    <row r="5" spans="1:9" x14ac:dyDescent="0.3">
      <c r="A5" s="2">
        <v>2</v>
      </c>
      <c r="B5" s="1" t="s">
        <v>137</v>
      </c>
      <c r="C5" s="1" t="s">
        <v>97</v>
      </c>
      <c r="D5" s="1">
        <v>2100</v>
      </c>
      <c r="E5" s="1">
        <v>500</v>
      </c>
      <c r="F5" s="1">
        <v>12</v>
      </c>
      <c r="G5" s="89"/>
      <c r="H5" s="46">
        <f t="shared" ref="H5:H10" si="0">D5*G5*F5</f>
        <v>0</v>
      </c>
      <c r="I5" s="3">
        <f t="shared" ref="I5:I10" si="1">E5*G5*F5</f>
        <v>0</v>
      </c>
    </row>
    <row r="6" spans="1:9" x14ac:dyDescent="0.3">
      <c r="A6" s="2">
        <v>3</v>
      </c>
      <c r="B6" s="1" t="s">
        <v>138</v>
      </c>
      <c r="C6" s="1" t="s">
        <v>98</v>
      </c>
      <c r="D6" s="1">
        <v>1950</v>
      </c>
      <c r="E6" s="1">
        <v>450</v>
      </c>
      <c r="F6" s="1">
        <v>12</v>
      </c>
      <c r="G6" s="89"/>
      <c r="H6" s="46">
        <f t="shared" si="0"/>
        <v>0</v>
      </c>
      <c r="I6" s="3">
        <f t="shared" si="1"/>
        <v>0</v>
      </c>
    </row>
    <row r="7" spans="1:9" x14ac:dyDescent="0.3">
      <c r="A7" s="2">
        <v>4</v>
      </c>
      <c r="B7" s="1" t="s">
        <v>142</v>
      </c>
      <c r="C7" s="1" t="s">
        <v>143</v>
      </c>
      <c r="D7" s="1">
        <v>2250</v>
      </c>
      <c r="E7" s="1">
        <v>500</v>
      </c>
      <c r="F7" s="1">
        <v>12</v>
      </c>
      <c r="G7" s="89"/>
      <c r="H7" s="46">
        <f t="shared" si="0"/>
        <v>0</v>
      </c>
      <c r="I7" s="3">
        <f t="shared" si="1"/>
        <v>0</v>
      </c>
    </row>
    <row r="8" spans="1:9" x14ac:dyDescent="0.3">
      <c r="A8" s="2">
        <v>5</v>
      </c>
      <c r="B8" s="1" t="s">
        <v>139</v>
      </c>
      <c r="C8" s="1" t="s">
        <v>143</v>
      </c>
      <c r="D8" s="1">
        <v>1160</v>
      </c>
      <c r="E8" s="1">
        <v>290</v>
      </c>
      <c r="F8" s="1">
        <v>12</v>
      </c>
      <c r="G8" s="89"/>
      <c r="H8" s="46">
        <f t="shared" si="0"/>
        <v>0</v>
      </c>
      <c r="I8" s="3">
        <f t="shared" si="1"/>
        <v>0</v>
      </c>
    </row>
    <row r="9" spans="1:9" x14ac:dyDescent="0.3">
      <c r="A9" s="2">
        <v>6</v>
      </c>
      <c r="B9" s="1" t="s">
        <v>140</v>
      </c>
      <c r="C9" s="1" t="s">
        <v>99</v>
      </c>
      <c r="D9" s="1">
        <v>2300</v>
      </c>
      <c r="E9" s="1">
        <v>550</v>
      </c>
      <c r="F9" s="1">
        <v>12</v>
      </c>
      <c r="G9" s="89"/>
      <c r="H9" s="46">
        <f t="shared" si="0"/>
        <v>0</v>
      </c>
      <c r="I9" s="3">
        <f t="shared" si="1"/>
        <v>0</v>
      </c>
    </row>
    <row r="10" spans="1:9" x14ac:dyDescent="0.3">
      <c r="A10" s="2">
        <v>7</v>
      </c>
      <c r="B10" s="1" t="s">
        <v>141</v>
      </c>
      <c r="C10" s="1" t="s">
        <v>18</v>
      </c>
      <c r="D10" s="1">
        <v>2200</v>
      </c>
      <c r="E10" s="1">
        <v>450</v>
      </c>
      <c r="F10" s="1">
        <v>12</v>
      </c>
      <c r="G10" s="89"/>
      <c r="H10" s="46">
        <f t="shared" si="0"/>
        <v>0</v>
      </c>
      <c r="I10" s="3">
        <f t="shared" si="1"/>
        <v>0</v>
      </c>
    </row>
    <row r="11" spans="1:9" ht="15" thickBot="1" x14ac:dyDescent="0.35"/>
    <row r="12" spans="1:9" ht="15" thickBot="1" x14ac:dyDescent="0.35">
      <c r="G12" s="5" t="s">
        <v>6</v>
      </c>
      <c r="H12" s="47">
        <f>SUM('Rémunération du personnel'!H4:H10)</f>
        <v>0</v>
      </c>
      <c r="I12" s="11">
        <f>SUM('Rémunération du personnel'!I4:I10)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92A6F-C72A-42EC-85FE-52A1751580B8}">
  <dimension ref="A2:E37"/>
  <sheetViews>
    <sheetView workbookViewId="0">
      <selection activeCell="J39" sqref="J39"/>
    </sheetView>
  </sheetViews>
  <sheetFormatPr baseColWidth="10" defaultRowHeight="14.4" x14ac:dyDescent="0.3"/>
  <cols>
    <col min="1" max="1" width="23.21875" bestFit="1" customWidth="1"/>
    <col min="2" max="2" width="9.77734375" bestFit="1" customWidth="1"/>
    <col min="3" max="3" width="14.77734375" bestFit="1" customWidth="1"/>
    <col min="4" max="4" width="11.21875" bestFit="1" customWidth="1"/>
    <col min="5" max="5" width="12.44140625" bestFit="1" customWidth="1"/>
  </cols>
  <sheetData>
    <row r="2" spans="1:5" ht="15" thickBot="1" x14ac:dyDescent="0.35"/>
    <row r="3" spans="1:5" ht="15" thickBot="1" x14ac:dyDescent="0.35">
      <c r="A3" s="114" t="s">
        <v>1</v>
      </c>
      <c r="B3" s="115"/>
      <c r="C3" s="115"/>
      <c r="D3" s="115"/>
      <c r="E3" s="116"/>
    </row>
    <row r="4" spans="1:5" x14ac:dyDescent="0.3">
      <c r="A4" s="66" t="s">
        <v>108</v>
      </c>
      <c r="B4" s="67" t="s">
        <v>109</v>
      </c>
      <c r="C4" s="67" t="s">
        <v>110</v>
      </c>
      <c r="D4" s="67" t="s">
        <v>111</v>
      </c>
      <c r="E4" s="68" t="s">
        <v>13</v>
      </c>
    </row>
    <row r="5" spans="1:5" x14ac:dyDescent="0.3">
      <c r="A5" s="2"/>
      <c r="B5" s="1"/>
      <c r="C5" s="1"/>
      <c r="D5" s="1"/>
      <c r="E5" s="56">
        <f>C5*D5</f>
        <v>0</v>
      </c>
    </row>
    <row r="6" spans="1:5" x14ac:dyDescent="0.3">
      <c r="A6" s="2"/>
      <c r="B6" s="1"/>
      <c r="C6" s="1"/>
      <c r="D6" s="1"/>
      <c r="E6" s="56">
        <f t="shared" ref="E6:E18" si="0">C6*D6</f>
        <v>0</v>
      </c>
    </row>
    <row r="7" spans="1:5" x14ac:dyDescent="0.3">
      <c r="A7" s="2"/>
      <c r="B7" s="1"/>
      <c r="C7" s="1"/>
      <c r="D7" s="1"/>
      <c r="E7" s="56">
        <f t="shared" si="0"/>
        <v>0</v>
      </c>
    </row>
    <row r="8" spans="1:5" x14ac:dyDescent="0.3">
      <c r="A8" s="2"/>
      <c r="B8" s="1"/>
      <c r="C8" s="1"/>
      <c r="D8" s="1"/>
      <c r="E8" s="56">
        <f t="shared" si="0"/>
        <v>0</v>
      </c>
    </row>
    <row r="9" spans="1:5" x14ac:dyDescent="0.3">
      <c r="A9" s="2"/>
      <c r="B9" s="1"/>
      <c r="C9" s="1"/>
      <c r="D9" s="1"/>
      <c r="E9" s="56">
        <f t="shared" si="0"/>
        <v>0</v>
      </c>
    </row>
    <row r="10" spans="1:5" x14ac:dyDescent="0.3">
      <c r="A10" s="2"/>
      <c r="B10" s="1"/>
      <c r="C10" s="1"/>
      <c r="D10" s="1"/>
      <c r="E10" s="56">
        <f t="shared" si="0"/>
        <v>0</v>
      </c>
    </row>
    <row r="11" spans="1:5" x14ac:dyDescent="0.3">
      <c r="A11" s="2"/>
      <c r="B11" s="1"/>
      <c r="C11" s="1"/>
      <c r="D11" s="1"/>
      <c r="E11" s="56">
        <f t="shared" si="0"/>
        <v>0</v>
      </c>
    </row>
    <row r="12" spans="1:5" x14ac:dyDescent="0.3">
      <c r="A12" s="2"/>
      <c r="B12" s="1"/>
      <c r="C12" s="1"/>
      <c r="D12" s="1"/>
      <c r="E12" s="56">
        <f t="shared" si="0"/>
        <v>0</v>
      </c>
    </row>
    <row r="13" spans="1:5" x14ac:dyDescent="0.3">
      <c r="A13" s="2"/>
      <c r="B13" s="1"/>
      <c r="C13" s="1"/>
      <c r="D13" s="1"/>
      <c r="E13" s="56">
        <f t="shared" si="0"/>
        <v>0</v>
      </c>
    </row>
    <row r="14" spans="1:5" x14ac:dyDescent="0.3">
      <c r="A14" s="2"/>
      <c r="B14" s="1"/>
      <c r="C14" s="1"/>
      <c r="D14" s="1"/>
      <c r="E14" s="56">
        <f t="shared" si="0"/>
        <v>0</v>
      </c>
    </row>
    <row r="15" spans="1:5" x14ac:dyDescent="0.3">
      <c r="A15" s="2"/>
      <c r="B15" s="1"/>
      <c r="C15" s="1"/>
      <c r="D15" s="1"/>
      <c r="E15" s="56">
        <f t="shared" si="0"/>
        <v>0</v>
      </c>
    </row>
    <row r="16" spans="1:5" x14ac:dyDescent="0.3">
      <c r="A16" s="2"/>
      <c r="B16" s="1"/>
      <c r="C16" s="1"/>
      <c r="D16" s="1"/>
      <c r="E16" s="56">
        <f t="shared" si="0"/>
        <v>0</v>
      </c>
    </row>
    <row r="17" spans="1:5" x14ac:dyDescent="0.3">
      <c r="A17" s="2"/>
      <c r="B17" s="1"/>
      <c r="C17" s="21"/>
      <c r="D17" s="1"/>
      <c r="E17" s="56">
        <f t="shared" si="0"/>
        <v>0</v>
      </c>
    </row>
    <row r="18" spans="1:5" ht="15" thickBot="1" x14ac:dyDescent="0.35">
      <c r="A18" s="19"/>
      <c r="B18" s="8"/>
      <c r="C18" s="22"/>
      <c r="D18" s="8"/>
      <c r="E18" s="58">
        <f t="shared" si="0"/>
        <v>0</v>
      </c>
    </row>
    <row r="19" spans="1:5" ht="15" thickBot="1" x14ac:dyDescent="0.35"/>
    <row r="20" spans="1:5" ht="15" thickBot="1" x14ac:dyDescent="0.35">
      <c r="D20" s="5" t="s">
        <v>2</v>
      </c>
      <c r="E20" s="65">
        <f>SUM(E5:E18)</f>
        <v>0</v>
      </c>
    </row>
    <row r="24" spans="1:5" ht="15" thickBot="1" x14ac:dyDescent="0.35"/>
    <row r="25" spans="1:5" ht="15" thickBot="1" x14ac:dyDescent="0.35">
      <c r="A25" s="117" t="s">
        <v>7</v>
      </c>
      <c r="B25" s="118"/>
      <c r="C25" s="118"/>
      <c r="D25" s="118"/>
      <c r="E25" s="119"/>
    </row>
    <row r="26" spans="1:5" ht="15" thickBot="1" x14ac:dyDescent="0.35">
      <c r="A26" s="77" t="s">
        <v>8</v>
      </c>
      <c r="B26" s="78" t="s">
        <v>112</v>
      </c>
      <c r="C26" s="78" t="s">
        <v>15</v>
      </c>
      <c r="D26" s="79" t="s">
        <v>16</v>
      </c>
      <c r="E26" s="80" t="s">
        <v>17</v>
      </c>
    </row>
    <row r="27" spans="1:5" x14ac:dyDescent="0.3">
      <c r="A27" s="81"/>
      <c r="B27" s="82"/>
      <c r="C27" s="82"/>
      <c r="D27" s="20"/>
      <c r="E27" s="15">
        <f>C27*D27</f>
        <v>0</v>
      </c>
    </row>
    <row r="28" spans="1:5" x14ac:dyDescent="0.3">
      <c r="A28" s="72"/>
      <c r="B28" s="69"/>
      <c r="C28" s="69"/>
      <c r="D28" s="1"/>
      <c r="E28" s="76">
        <f t="shared" ref="E28:E35" si="1">C28*D28</f>
        <v>0</v>
      </c>
    </row>
    <row r="29" spans="1:5" x14ac:dyDescent="0.3">
      <c r="A29" s="72"/>
      <c r="B29" s="69"/>
      <c r="C29" s="69"/>
      <c r="D29" s="70"/>
      <c r="E29" s="76">
        <f t="shared" si="1"/>
        <v>0</v>
      </c>
    </row>
    <row r="30" spans="1:5" x14ac:dyDescent="0.3">
      <c r="A30" s="72"/>
      <c r="B30" s="69"/>
      <c r="C30" s="69"/>
      <c r="D30" s="71"/>
      <c r="E30" s="76">
        <f t="shared" si="1"/>
        <v>0</v>
      </c>
    </row>
    <row r="31" spans="1:5" x14ac:dyDescent="0.3">
      <c r="A31" s="72"/>
      <c r="B31" s="69"/>
      <c r="C31" s="69"/>
      <c r="D31" s="70"/>
      <c r="E31" s="76">
        <f t="shared" si="1"/>
        <v>0</v>
      </c>
    </row>
    <row r="32" spans="1:5" x14ac:dyDescent="0.3">
      <c r="A32" s="72"/>
      <c r="B32" s="69"/>
      <c r="C32" s="69"/>
      <c r="D32" s="70"/>
      <c r="E32" s="76">
        <f t="shared" si="1"/>
        <v>0</v>
      </c>
    </row>
    <row r="33" spans="1:5" x14ac:dyDescent="0.3">
      <c r="A33" s="72"/>
      <c r="B33" s="69"/>
      <c r="C33" s="69"/>
      <c r="D33" s="70"/>
      <c r="E33" s="76">
        <f t="shared" si="1"/>
        <v>0</v>
      </c>
    </row>
    <row r="34" spans="1:5" x14ac:dyDescent="0.3">
      <c r="A34" s="72"/>
      <c r="B34" s="69"/>
      <c r="C34" s="69"/>
      <c r="D34" s="70"/>
      <c r="E34" s="76">
        <f t="shared" si="1"/>
        <v>0</v>
      </c>
    </row>
    <row r="35" spans="1:5" ht="15" thickBot="1" x14ac:dyDescent="0.35">
      <c r="A35" s="73"/>
      <c r="B35" s="74"/>
      <c r="C35" s="74"/>
      <c r="D35" s="75"/>
      <c r="E35" s="83">
        <f t="shared" si="1"/>
        <v>0</v>
      </c>
    </row>
    <row r="36" spans="1:5" ht="15" thickBot="1" x14ac:dyDescent="0.35"/>
    <row r="37" spans="1:5" ht="15" thickBot="1" x14ac:dyDescent="0.35">
      <c r="D37" s="9" t="s">
        <v>2</v>
      </c>
      <c r="E37" s="11">
        <f>SUM(E27:E35)</f>
        <v>0</v>
      </c>
    </row>
  </sheetData>
  <mergeCells count="2">
    <mergeCell ref="A3:E3"/>
    <mergeCell ref="A25:E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B93B-C681-4245-A776-FB0C05FE3FF4}">
  <dimension ref="A1:F13"/>
  <sheetViews>
    <sheetView tabSelected="1" workbookViewId="0">
      <selection activeCell="F18" sqref="F18"/>
    </sheetView>
  </sheetViews>
  <sheetFormatPr baseColWidth="10" defaultRowHeight="14.4" x14ac:dyDescent="0.3"/>
  <cols>
    <col min="1" max="1" width="22.5546875" customWidth="1"/>
    <col min="2" max="2" width="9.77734375" bestFit="1" customWidth="1"/>
    <col min="3" max="3" width="10.21875" customWidth="1"/>
    <col min="4" max="4" width="15.21875" bestFit="1" customWidth="1"/>
    <col min="5" max="5" width="20.21875" bestFit="1" customWidth="1"/>
    <col min="6" max="6" width="8.77734375" bestFit="1" customWidth="1"/>
  </cols>
  <sheetData>
    <row r="1" spans="1:6" ht="15" thickBot="1" x14ac:dyDescent="0.35"/>
    <row r="2" spans="1:6" ht="15" thickBot="1" x14ac:dyDescent="0.35">
      <c r="A2" s="120" t="s">
        <v>113</v>
      </c>
      <c r="B2" s="121"/>
      <c r="C2" s="121"/>
      <c r="D2" s="121"/>
      <c r="E2" s="121"/>
      <c r="F2" s="122"/>
    </row>
    <row r="3" spans="1:6" ht="15" thickBot="1" x14ac:dyDescent="0.35">
      <c r="A3" s="14" t="s">
        <v>102</v>
      </c>
      <c r="B3" s="14" t="s">
        <v>103</v>
      </c>
      <c r="C3" s="14" t="s">
        <v>104</v>
      </c>
      <c r="D3" s="14" t="s">
        <v>105</v>
      </c>
      <c r="E3" s="14" t="s">
        <v>88</v>
      </c>
      <c r="F3" s="50" t="s">
        <v>106</v>
      </c>
    </row>
    <row r="4" spans="1:6" x14ac:dyDescent="0.3">
      <c r="A4" s="92"/>
      <c r="B4" s="93">
        <v>2016</v>
      </c>
      <c r="C4" s="94">
        <v>0</v>
      </c>
      <c r="D4" s="95">
        <v>1</v>
      </c>
      <c r="E4" s="96">
        <v>0</v>
      </c>
      <c r="F4" s="97">
        <f>C4/D4*E4</f>
        <v>0</v>
      </c>
    </row>
    <row r="5" spans="1:6" x14ac:dyDescent="0.3">
      <c r="A5" s="51"/>
      <c r="B5" s="48">
        <v>2019</v>
      </c>
      <c r="C5" s="87"/>
      <c r="D5" s="90">
        <v>1</v>
      </c>
      <c r="E5" s="49"/>
      <c r="F5" s="60">
        <f t="shared" ref="F5:F11" si="0">C5/D5*E5</f>
        <v>0</v>
      </c>
    </row>
    <row r="6" spans="1:6" x14ac:dyDescent="0.3">
      <c r="A6" s="51"/>
      <c r="B6" s="48">
        <v>2015</v>
      </c>
      <c r="C6" s="87"/>
      <c r="D6" s="90">
        <v>1</v>
      </c>
      <c r="E6" s="49"/>
      <c r="F6" s="60">
        <f t="shared" si="0"/>
        <v>0</v>
      </c>
    </row>
    <row r="7" spans="1:6" x14ac:dyDescent="0.3">
      <c r="A7" s="51"/>
      <c r="B7" s="48">
        <v>2015</v>
      </c>
      <c r="C7" s="87"/>
      <c r="D7" s="90">
        <v>1</v>
      </c>
      <c r="E7" s="49"/>
      <c r="F7" s="60">
        <f t="shared" si="0"/>
        <v>0</v>
      </c>
    </row>
    <row r="8" spans="1:6" x14ac:dyDescent="0.3">
      <c r="A8" s="51"/>
      <c r="B8" s="48">
        <v>2019</v>
      </c>
      <c r="C8" s="87"/>
      <c r="D8" s="90">
        <v>1</v>
      </c>
      <c r="E8" s="49"/>
      <c r="F8" s="60">
        <f t="shared" si="0"/>
        <v>0</v>
      </c>
    </row>
    <row r="9" spans="1:6" x14ac:dyDescent="0.3">
      <c r="A9" s="51"/>
      <c r="B9" s="48"/>
      <c r="C9" s="87"/>
      <c r="D9" s="90">
        <v>1</v>
      </c>
      <c r="E9" s="49"/>
      <c r="F9" s="60">
        <f t="shared" si="0"/>
        <v>0</v>
      </c>
    </row>
    <row r="10" spans="1:6" x14ac:dyDescent="0.3">
      <c r="A10" s="51"/>
      <c r="B10" s="48"/>
      <c r="C10" s="87"/>
      <c r="D10" s="90">
        <v>1</v>
      </c>
      <c r="E10" s="49"/>
      <c r="F10" s="60">
        <f t="shared" si="0"/>
        <v>0</v>
      </c>
    </row>
    <row r="11" spans="1:6" ht="15" thickBot="1" x14ac:dyDescent="0.35">
      <c r="A11" s="52"/>
      <c r="B11" s="53"/>
      <c r="C11" s="88"/>
      <c r="D11" s="91">
        <v>1</v>
      </c>
      <c r="E11" s="54"/>
      <c r="F11" s="61">
        <f t="shared" si="0"/>
        <v>0</v>
      </c>
    </row>
    <row r="12" spans="1:6" ht="15" thickBot="1" x14ac:dyDescent="0.35"/>
    <row r="13" spans="1:6" ht="15" thickBot="1" x14ac:dyDescent="0.35">
      <c r="E13" s="5" t="s">
        <v>114</v>
      </c>
      <c r="F13" s="86">
        <f>SUM(F4:F11)</f>
        <v>0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Dépenses par libellés</vt:lpstr>
      <vt:lpstr>Détails des dépenses</vt:lpstr>
      <vt:lpstr>Rémunération du personnel</vt:lpstr>
      <vt:lpstr>Contributions volontaires</vt:lpstr>
      <vt:lpstr>Amortissements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Coordination MNE</cp:lastModifiedBy>
  <dcterms:created xsi:type="dcterms:W3CDTF">2018-07-24T10:38:55Z</dcterms:created>
  <dcterms:modified xsi:type="dcterms:W3CDTF">2026-09-11T12:50:32Z</dcterms:modified>
</cp:coreProperties>
</file>